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https://bendoregon.sharepoint.com/teams/ext/pjt/LEAP/IIPA3/IIPA Project Team Work  CityView/Validation Prep/Forms and Checklists/Engineering Forms/"/>
    </mc:Choice>
  </mc:AlternateContent>
  <xr:revisionPtr revIDLastSave="2" documentId="11_B167C71F47F754CCDEBDC7623273C26DA11CFC8E" xr6:coauthVersionLast="45" xr6:coauthVersionMax="45" xr10:uidLastSave="{F1B13DFC-EF44-436F-9738-B3D23D81B383}"/>
  <bookViews>
    <workbookView xWindow="0" yWindow="0" windowWidth="28800" windowHeight="11685" xr2:uid="{00000000-000D-0000-FFFF-FFFF00000000}"/>
  </bookViews>
  <sheets>
    <sheet name="Sheet1" sheetId="1" r:id="rId1"/>
  </sheets>
  <definedNames>
    <definedName name="_xlnm.Print_Area" localSheetId="0">Sheet1!$A$1:$D$48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D15" i="1"/>
  <c r="D10" i="1"/>
  <c r="D44" i="1"/>
  <c r="D36" i="1"/>
  <c r="D11" i="1"/>
  <c r="D26" i="1"/>
  <c r="D25" i="1"/>
  <c r="D24" i="1"/>
  <c r="D23" i="1"/>
  <c r="D21" i="1"/>
  <c r="D20" i="1"/>
  <c r="D19" i="1"/>
  <c r="D18" i="1"/>
  <c r="D8" i="1"/>
  <c r="D39" i="1"/>
  <c r="D38" i="1"/>
  <c r="D43" i="1"/>
  <c r="D42" i="1"/>
  <c r="D46" i="1"/>
  <c r="D33" i="1"/>
  <c r="D32" i="1"/>
  <c r="D31" i="1"/>
  <c r="D30" i="1"/>
  <c r="D29" i="1"/>
  <c r="D28" i="1"/>
  <c r="D27" i="1"/>
  <c r="D22" i="1"/>
  <c r="D14" i="1"/>
  <c r="D12" i="1"/>
  <c r="D9" i="1"/>
  <c r="D13" i="1"/>
  <c r="D40" i="1"/>
  <c r="D34" i="1"/>
  <c r="D16" i="1"/>
  <c r="D47" i="1"/>
</calcChain>
</file>

<file path=xl/sharedStrings.xml><?xml version="1.0" encoding="utf-8"?>
<sst xmlns="http://schemas.openxmlformats.org/spreadsheetml/2006/main" count="85" uniqueCount="54">
  <si>
    <t>PROJECT:</t>
  </si>
  <si>
    <t>LOCATION:</t>
  </si>
  <si>
    <t>PERMIT:</t>
  </si>
  <si>
    <t>DATE:</t>
  </si>
  <si>
    <t>INSPECTION HOURS FOR INFRASTRUCTURE TIER III</t>
  </si>
  <si>
    <t>ESTIMATOR:</t>
  </si>
  <si>
    <t>Item</t>
  </si>
  <si>
    <t>Quantity</t>
  </si>
  <si>
    <t>Unit</t>
  </si>
  <si>
    <t>Hours</t>
  </si>
  <si>
    <t>Water*</t>
  </si>
  <si>
    <t>New Road - Main Pipe Construction</t>
  </si>
  <si>
    <t>LF</t>
  </si>
  <si>
    <t xml:space="preserve">New Road - Lateral </t>
  </si>
  <si>
    <t>Each</t>
  </si>
  <si>
    <t>Existing Road - Pipe Construction</t>
  </si>
  <si>
    <t>Existing Road - Lateral</t>
  </si>
  <si>
    <t>Tie in from newly installed pipe to existing system</t>
  </si>
  <si>
    <t xml:space="preserve"> </t>
  </si>
  <si>
    <t xml:space="preserve">Hydrant </t>
  </si>
  <si>
    <t>Line abondonment 1 inch and under</t>
  </si>
  <si>
    <t xml:space="preserve">Line abandonment over 1 inch </t>
  </si>
  <si>
    <t>Water Subtotal</t>
  </si>
  <si>
    <t>Sewer*</t>
  </si>
  <si>
    <t>New Road - Main Pipe Construction (3-5 feet deep)</t>
  </si>
  <si>
    <t xml:space="preserve">New Road - Main Pipe Construction (5-10 feet deep) </t>
  </si>
  <si>
    <t>New Road - Main Pipe Construction (10-15 feet deep)</t>
  </si>
  <si>
    <t>New Road - Main Pipe Construction (&gt;15 feet deep)</t>
  </si>
  <si>
    <t>Existing Road - Main Pipe Construction (3-5 feet deep)</t>
  </si>
  <si>
    <t xml:space="preserve">Existing Road - Main Pipe Construction (5-10 feet deep) </t>
  </si>
  <si>
    <t>Existing Road - Main Pipe Construction (10-15 feet deep)</t>
  </si>
  <si>
    <t>Existing Road - Main Pipe Construction (&gt;15 feet deep)</t>
  </si>
  <si>
    <t xml:space="preserve">Existing Road - Lateral </t>
  </si>
  <si>
    <t xml:space="preserve">Manholes </t>
  </si>
  <si>
    <t xml:space="preserve">Pump Station </t>
  </si>
  <si>
    <t>Line abondonment per service</t>
  </si>
  <si>
    <t xml:space="preserve">Service Taps </t>
  </si>
  <si>
    <t>Sample Manholes</t>
  </si>
  <si>
    <t>Sewer Subtotal</t>
  </si>
  <si>
    <t>Streets</t>
  </si>
  <si>
    <t>Subgrade, Base, and Curb</t>
  </si>
  <si>
    <t xml:space="preserve">Sidewalk </t>
  </si>
  <si>
    <t>Driveway</t>
  </si>
  <si>
    <t>ADA Ramps</t>
  </si>
  <si>
    <t>Streets Subtotal</t>
  </si>
  <si>
    <t>Stormwater</t>
  </si>
  <si>
    <t>Drywell</t>
  </si>
  <si>
    <t>Sedimentaion Manhole</t>
  </si>
  <si>
    <t>Storm Pipe</t>
  </si>
  <si>
    <t xml:space="preserve">Grading /Drainage and Erosion </t>
  </si>
  <si>
    <t>Per Project</t>
  </si>
  <si>
    <t>Storm Subtotal</t>
  </si>
  <si>
    <t>Total Hours</t>
  </si>
  <si>
    <t>*For pipe sizes up to 12 inches.  Pipes over 12 inches are adjusted for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</si>
</sst>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5A797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rgb="FF5A797B"/>
      </left>
      <right/>
      <top style="medium">
        <color rgb="FF5A797B"/>
      </top>
      <bottom style="medium">
        <color rgb="FF5A797B"/>
      </bottom>
      <diagonal/>
    </border>
    <border>
      <left/>
      <right/>
      <top style="medium">
        <color rgb="FF5A797B"/>
      </top>
      <bottom style="medium">
        <color rgb="FF5A797B"/>
      </bottom>
      <diagonal/>
    </border>
    <border>
      <left/>
      <right style="medium">
        <color rgb="FF5A797B"/>
      </right>
      <top style="medium">
        <color rgb="FF5A797B"/>
      </top>
      <bottom style="medium">
        <color rgb="FF5A797B"/>
      </bottom>
      <diagonal/>
    </border>
    <border>
      <left style="medium">
        <color rgb="FF5A797B"/>
      </left>
      <right/>
      <top style="medium">
        <color rgb="FF5A797B"/>
      </top>
      <bottom style="thin">
        <color rgb="FF5A797B"/>
      </bottom>
      <diagonal/>
    </border>
    <border>
      <left/>
      <right style="medium">
        <color rgb="FF5A797B"/>
      </right>
      <top style="medium">
        <color rgb="FF5A797B"/>
      </top>
      <bottom style="thin">
        <color rgb="FF5A797B"/>
      </bottom>
      <diagonal/>
    </border>
    <border>
      <left style="medium">
        <color rgb="FF5A797B"/>
      </left>
      <right/>
      <top style="thin">
        <color rgb="FF5A797B"/>
      </top>
      <bottom style="thin">
        <color rgb="FF5A797B"/>
      </bottom>
      <diagonal/>
    </border>
    <border>
      <left/>
      <right style="medium">
        <color rgb="FF5A797B"/>
      </right>
      <top style="thin">
        <color rgb="FF5A797B"/>
      </top>
      <bottom style="thin">
        <color rgb="FF5A797B"/>
      </bottom>
      <diagonal/>
    </border>
    <border>
      <left/>
      <right style="medium">
        <color rgb="FF5A797B"/>
      </right>
      <top/>
      <bottom style="medium">
        <color rgb="FF5A797B"/>
      </bottom>
      <diagonal/>
    </border>
    <border>
      <left style="medium">
        <color rgb="FF5A797B"/>
      </left>
      <right style="thin">
        <color rgb="FF496163"/>
      </right>
      <top style="medium">
        <color rgb="FF5A797B"/>
      </top>
      <bottom style="medium">
        <color rgb="FF5A797B"/>
      </bottom>
      <diagonal/>
    </border>
    <border>
      <left style="medium">
        <color rgb="FF5A797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A797B"/>
      </top>
      <bottom style="medium">
        <color rgb="FF5A797B"/>
      </bottom>
      <diagonal/>
    </border>
    <border>
      <left style="medium">
        <color rgb="FF5A797B"/>
      </left>
      <right/>
      <top style="thin">
        <color rgb="FF5A797B"/>
      </top>
      <bottom style="medium">
        <color rgb="FF5A797B"/>
      </bottom>
      <diagonal/>
    </border>
    <border>
      <left style="medium">
        <color rgb="FF5A797B"/>
      </left>
      <right/>
      <top style="thin">
        <color indexed="64"/>
      </top>
      <bottom style="medium">
        <color rgb="FF5A797B"/>
      </bottom>
      <diagonal/>
    </border>
    <border>
      <left style="medium">
        <color rgb="FF5A797B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4" borderId="1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vertical="top"/>
    </xf>
    <xf numFmtId="44" fontId="6" fillId="4" borderId="3" xfId="0" applyNumberFormat="1" applyFont="1" applyFill="1" applyBorder="1"/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/>
    <xf numFmtId="0" fontId="6" fillId="3" borderId="6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1" fillId="3" borderId="0" xfId="0" applyFont="1" applyFill="1" applyAlignment="1"/>
    <xf numFmtId="0" fontId="6" fillId="3" borderId="0" xfId="0" applyFont="1" applyFill="1"/>
    <xf numFmtId="0" fontId="4" fillId="5" borderId="9" xfId="0" applyFont="1" applyFill="1" applyBorder="1" applyAlignment="1">
      <alignment horizontal="center"/>
    </xf>
    <xf numFmtId="0" fontId="6" fillId="3" borderId="10" xfId="0" applyFont="1" applyFill="1" applyBorder="1"/>
    <xf numFmtId="44" fontId="7" fillId="6" borderId="11" xfId="0" applyNumberFormat="1" applyFont="1" applyFill="1" applyBorder="1" applyAlignment="1">
      <alignment horizontal="right"/>
    </xf>
    <xf numFmtId="44" fontId="5" fillId="7" borderId="1" xfId="0" applyNumberFormat="1" applyFont="1" applyFill="1" applyBorder="1"/>
    <xf numFmtId="1" fontId="6" fillId="6" borderId="11" xfId="0" applyNumberFormat="1" applyFont="1" applyFill="1" applyBorder="1"/>
    <xf numFmtId="0" fontId="7" fillId="6" borderId="12" xfId="0" applyFont="1" applyFill="1" applyBorder="1"/>
    <xf numFmtId="0" fontId="8" fillId="3" borderId="0" xfId="0" applyFont="1" applyFill="1"/>
    <xf numFmtId="0" fontId="6" fillId="0" borderId="10" xfId="0" applyFont="1" applyFill="1" applyBorder="1"/>
    <xf numFmtId="1" fontId="6" fillId="3" borderId="10" xfId="0" applyNumberFormat="1" applyFont="1" applyFill="1" applyBorder="1"/>
    <xf numFmtId="1" fontId="3" fillId="2" borderId="13" xfId="1" applyNumberFormat="1" applyFont="1" applyBorder="1"/>
    <xf numFmtId="1" fontId="6" fillId="4" borderId="3" xfId="0" applyNumberFormat="1" applyFont="1" applyFill="1" applyBorder="1"/>
    <xf numFmtId="1" fontId="6" fillId="3" borderId="14" xfId="0" applyNumberFormat="1" applyFont="1" applyFill="1" applyBorder="1"/>
    <xf numFmtId="1" fontId="5" fillId="7" borderId="1" xfId="0" applyNumberFormat="1" applyFont="1" applyFill="1" applyBorder="1"/>
  </cellXfs>
  <cellStyles count="2">
    <cellStyle name="20% - Accent6" xfId="1" builtinId="50"/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5328557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768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showWhiteSpace="0" view="pageBreakPreview" topLeftCell="A35" zoomScale="110" zoomScaleNormal="100" zoomScaleSheetLayoutView="110" workbookViewId="0">
      <selection activeCell="E43" sqref="E43"/>
    </sheetView>
  </sheetViews>
  <sheetFormatPr defaultRowHeight="15"/>
  <cols>
    <col min="1" max="1" width="62.88671875" style="1" bestFit="1" customWidth="1"/>
    <col min="2" max="2" width="7.21875" style="1" bestFit="1" customWidth="1"/>
    <col min="3" max="3" width="14.21875" style="1" bestFit="1" customWidth="1"/>
    <col min="4" max="4" width="5.5546875" style="1" bestFit="1" customWidth="1"/>
    <col min="5" max="10" width="8.88671875" style="1"/>
    <col min="11" max="11" width="1.44140625" style="1" bestFit="1" customWidth="1"/>
    <col min="12" max="16384" width="8.88671875" style="1"/>
  </cols>
  <sheetData>
    <row r="1" spans="1:11">
      <c r="C1" s="6" t="s">
        <v>0</v>
      </c>
      <c r="D1" s="7"/>
    </row>
    <row r="2" spans="1:11">
      <c r="C2" s="8" t="s">
        <v>1</v>
      </c>
      <c r="D2" s="9"/>
    </row>
    <row r="3" spans="1:11">
      <c r="B3" s="2"/>
      <c r="C3" s="8" t="s">
        <v>2</v>
      </c>
      <c r="D3" s="9"/>
    </row>
    <row r="4" spans="1:11">
      <c r="B4" s="2"/>
      <c r="C4" s="8" t="s">
        <v>3</v>
      </c>
      <c r="D4" s="9"/>
    </row>
    <row r="5" spans="1:11" ht="18.75" thickBot="1">
      <c r="A5" s="11" t="s">
        <v>4</v>
      </c>
      <c r="B5" s="2"/>
      <c r="C5" s="8" t="s">
        <v>5</v>
      </c>
      <c r="D5" s="10"/>
    </row>
    <row r="6" spans="1:11" ht="15.75" thickBot="1">
      <c r="A6" s="13" t="s">
        <v>6</v>
      </c>
      <c r="B6" s="13" t="s">
        <v>7</v>
      </c>
      <c r="C6" s="13" t="s">
        <v>8</v>
      </c>
      <c r="D6" s="13" t="s">
        <v>9</v>
      </c>
    </row>
    <row r="7" spans="1:11" s="12" customFormat="1" ht="15.75" thickBot="1">
      <c r="A7" s="3" t="s">
        <v>10</v>
      </c>
      <c r="B7" s="4"/>
      <c r="C7" s="4"/>
      <c r="D7" s="5"/>
    </row>
    <row r="8" spans="1:11">
      <c r="A8" s="14" t="s">
        <v>11</v>
      </c>
      <c r="B8" s="14"/>
      <c r="C8" s="14" t="s">
        <v>12</v>
      </c>
      <c r="D8" s="21">
        <f>IF(B8=0,0, IF(B8&lt;201,10, IF(B8&gt;200,10+((B8-200)/100))))</f>
        <v>0</v>
      </c>
    </row>
    <row r="9" spans="1:11">
      <c r="A9" s="14" t="s">
        <v>13</v>
      </c>
      <c r="B9" s="14"/>
      <c r="C9" s="14" t="s">
        <v>14</v>
      </c>
      <c r="D9" s="21">
        <f>B9/5</f>
        <v>0</v>
      </c>
    </row>
    <row r="10" spans="1:11">
      <c r="A10" s="14" t="s">
        <v>15</v>
      </c>
      <c r="B10" s="14"/>
      <c r="C10" s="14" t="s">
        <v>12</v>
      </c>
      <c r="D10" s="21">
        <f>IF(B10=0,0, IF(B10&lt;101,10, IF(B10&gt;100,10+((B10-100)/50))))</f>
        <v>0</v>
      </c>
    </row>
    <row r="11" spans="1:11">
      <c r="A11" s="20" t="s">
        <v>16</v>
      </c>
      <c r="B11" s="14"/>
      <c r="C11" s="14" t="s">
        <v>14</v>
      </c>
      <c r="D11" s="21">
        <f>IF(B11=0,0,IF(B11&lt;3,1,IF(B11&gt;2,(1+(B11-2)/2),0)))</f>
        <v>0</v>
      </c>
    </row>
    <row r="12" spans="1:11">
      <c r="A12" s="14" t="s">
        <v>17</v>
      </c>
      <c r="B12" s="14"/>
      <c r="C12" s="14" t="s">
        <v>14</v>
      </c>
      <c r="D12" s="21">
        <f>B12*4</f>
        <v>0</v>
      </c>
      <c r="K12" s="1" t="s">
        <v>18</v>
      </c>
    </row>
    <row r="13" spans="1:11">
      <c r="A13" s="14" t="s">
        <v>19</v>
      </c>
      <c r="B13" s="14"/>
      <c r="C13" s="14" t="s">
        <v>14</v>
      </c>
      <c r="D13" s="21">
        <f>B13*0.5</f>
        <v>0</v>
      </c>
    </row>
    <row r="14" spans="1:11">
      <c r="A14" s="14" t="s">
        <v>20</v>
      </c>
      <c r="B14" s="14"/>
      <c r="C14" s="14" t="s">
        <v>14</v>
      </c>
      <c r="D14" s="21">
        <f>B14*0.5</f>
        <v>0</v>
      </c>
    </row>
    <row r="15" spans="1:11">
      <c r="A15" s="14" t="s">
        <v>21</v>
      </c>
      <c r="B15" s="14"/>
      <c r="C15" s="20" t="s">
        <v>14</v>
      </c>
      <c r="D15" s="21">
        <f>B15</f>
        <v>0</v>
      </c>
    </row>
    <row r="16" spans="1:11" ht="16.5" thickBot="1">
      <c r="A16" s="18"/>
      <c r="B16" s="17"/>
      <c r="C16" s="15" t="s">
        <v>22</v>
      </c>
      <c r="D16" s="22">
        <f>SUM(D8:D15)</f>
        <v>0</v>
      </c>
    </row>
    <row r="17" spans="1:4" ht="15.75" thickBot="1">
      <c r="A17" s="3" t="s">
        <v>23</v>
      </c>
      <c r="B17" s="4"/>
      <c r="C17" s="4"/>
      <c r="D17" s="23"/>
    </row>
    <row r="18" spans="1:4">
      <c r="A18" s="14" t="s">
        <v>24</v>
      </c>
      <c r="B18" s="14"/>
      <c r="C18" s="14" t="s">
        <v>12</v>
      </c>
      <c r="D18" s="21">
        <f>IF(B18=0,0, IF(B18&lt;201,8, IF(B18&gt;200,8+((B18-200)/150))))</f>
        <v>0</v>
      </c>
    </row>
    <row r="19" spans="1:4">
      <c r="A19" s="14" t="s">
        <v>25</v>
      </c>
      <c r="B19" s="14"/>
      <c r="C19" s="14" t="s">
        <v>12</v>
      </c>
      <c r="D19" s="21">
        <f>IF(B19=0,0, IF(B19&lt;201,8, IF(B19&gt;200,8+((B19-200)/100))))</f>
        <v>0</v>
      </c>
    </row>
    <row r="20" spans="1:4">
      <c r="A20" s="14" t="s">
        <v>26</v>
      </c>
      <c r="B20" s="14"/>
      <c r="C20" s="14" t="s">
        <v>12</v>
      </c>
      <c r="D20" s="21">
        <f>IF(B20=0,0, IF(B20&lt;201,10, IF(B20&gt;200,10+((B20-200)/60))))</f>
        <v>0</v>
      </c>
    </row>
    <row r="21" spans="1:4">
      <c r="A21" s="14" t="s">
        <v>27</v>
      </c>
      <c r="B21" s="14"/>
      <c r="C21" s="14" t="s">
        <v>12</v>
      </c>
      <c r="D21" s="21">
        <f>IF(B21=0,0, IF(B21&lt;201,12, IF(B21&gt;200,12+((B21-200)/30))))</f>
        <v>0</v>
      </c>
    </row>
    <row r="22" spans="1:4">
      <c r="A22" s="14" t="s">
        <v>13</v>
      </c>
      <c r="B22" s="14"/>
      <c r="C22" s="14" t="s">
        <v>14</v>
      </c>
      <c r="D22" s="21">
        <f>B22/5</f>
        <v>0</v>
      </c>
    </row>
    <row r="23" spans="1:4">
      <c r="A23" s="14" t="s">
        <v>28</v>
      </c>
      <c r="B23" s="14"/>
      <c r="C23" s="14" t="s">
        <v>12</v>
      </c>
      <c r="D23" s="21">
        <f>IF(B23=0,0, IF(B23&lt;201,8, IF(B23&gt;200,8+((B23-200)/75))))</f>
        <v>0</v>
      </c>
    </row>
    <row r="24" spans="1:4">
      <c r="A24" s="14" t="s">
        <v>29</v>
      </c>
      <c r="B24" s="14"/>
      <c r="C24" s="14" t="s">
        <v>12</v>
      </c>
      <c r="D24" s="21">
        <f>IF(B24=0,0, IF(B24&lt;201,8, IF(B24&gt;200,8+((B24-200)/50))))</f>
        <v>0</v>
      </c>
    </row>
    <row r="25" spans="1:4">
      <c r="A25" s="14" t="s">
        <v>30</v>
      </c>
      <c r="B25" s="14"/>
      <c r="C25" s="14" t="s">
        <v>12</v>
      </c>
      <c r="D25" s="21">
        <f>IF(B25=0,0, IF(B25&lt;201,10, IF(B25&gt;200,10+((B25-200)/30))))</f>
        <v>0</v>
      </c>
    </row>
    <row r="26" spans="1:4">
      <c r="A26" s="14" t="s">
        <v>31</v>
      </c>
      <c r="B26" s="14"/>
      <c r="C26" s="14" t="s">
        <v>12</v>
      </c>
      <c r="D26" s="21">
        <f>IF(B26=0,0, IF(B26&lt;201,12, IF(B26&gt;200,12+((B26-200)/15))))</f>
        <v>0</v>
      </c>
    </row>
    <row r="27" spans="1:4">
      <c r="A27" s="14" t="s">
        <v>32</v>
      </c>
      <c r="B27" s="14"/>
      <c r="C27" s="14" t="s">
        <v>14</v>
      </c>
      <c r="D27" s="21">
        <f>B27/2</f>
        <v>0</v>
      </c>
    </row>
    <row r="28" spans="1:4">
      <c r="A28" s="14" t="s">
        <v>33</v>
      </c>
      <c r="B28" s="14"/>
      <c r="C28" s="14" t="s">
        <v>14</v>
      </c>
      <c r="D28" s="21">
        <f>B28*0.5</f>
        <v>0</v>
      </c>
    </row>
    <row r="29" spans="1:4">
      <c r="A29" s="14" t="s">
        <v>34</v>
      </c>
      <c r="B29" s="14"/>
      <c r="C29" s="14" t="s">
        <v>14</v>
      </c>
      <c r="D29" s="21">
        <f>B29*10</f>
        <v>0</v>
      </c>
    </row>
    <row r="30" spans="1:4">
      <c r="A30" s="14" t="s">
        <v>17</v>
      </c>
      <c r="B30" s="14"/>
      <c r="C30" s="14" t="s">
        <v>14</v>
      </c>
      <c r="D30" s="21">
        <f>B30*3</f>
        <v>0</v>
      </c>
    </row>
    <row r="31" spans="1:4">
      <c r="A31" s="14" t="s">
        <v>35</v>
      </c>
      <c r="B31" s="14"/>
      <c r="C31" s="14" t="s">
        <v>14</v>
      </c>
      <c r="D31" s="21">
        <f>B31*0.5</f>
        <v>0</v>
      </c>
    </row>
    <row r="32" spans="1:4">
      <c r="A32" s="14" t="s">
        <v>36</v>
      </c>
      <c r="B32" s="14"/>
      <c r="C32" s="14" t="s">
        <v>14</v>
      </c>
      <c r="D32" s="21">
        <f>B32*1</f>
        <v>0</v>
      </c>
    </row>
    <row r="33" spans="1:4">
      <c r="A33" s="14" t="s">
        <v>37</v>
      </c>
      <c r="B33" s="14"/>
      <c r="C33" s="14" t="s">
        <v>14</v>
      </c>
      <c r="D33" s="21">
        <f>B33*3</f>
        <v>0</v>
      </c>
    </row>
    <row r="34" spans="1:4" ht="16.5" thickBot="1">
      <c r="A34" s="18"/>
      <c r="B34" s="17"/>
      <c r="C34" s="15" t="s">
        <v>38</v>
      </c>
      <c r="D34" s="22">
        <f>SUM(D18:D33)</f>
        <v>0</v>
      </c>
    </row>
    <row r="35" spans="1:4" ht="15.75" thickBot="1">
      <c r="A35" s="3" t="s">
        <v>39</v>
      </c>
      <c r="B35" s="4"/>
      <c r="C35" s="4"/>
      <c r="D35" s="23"/>
    </row>
    <row r="36" spans="1:4">
      <c r="A36" s="14" t="s">
        <v>40</v>
      </c>
      <c r="B36" s="14"/>
      <c r="C36" s="14" t="s">
        <v>12</v>
      </c>
      <c r="D36" s="21">
        <f>IF(B36=0,0, IF(B36&lt;1001,8, IF(B36&gt;1000,8+((B36-1000)/100))))</f>
        <v>0</v>
      </c>
    </row>
    <row r="37" spans="1:4">
      <c r="A37" s="14" t="s">
        <v>41</v>
      </c>
      <c r="B37" s="14"/>
      <c r="C37" s="14" t="s">
        <v>12</v>
      </c>
      <c r="D37" s="21">
        <f>IF(B37=0,0, IF(B37&lt;1001,5, IF(B37&gt;1000,5+((B37-1000)/50))))</f>
        <v>0</v>
      </c>
    </row>
    <row r="38" spans="1:4">
      <c r="A38" s="14" t="s">
        <v>42</v>
      </c>
      <c r="B38" s="14"/>
      <c r="C38" s="14" t="s">
        <v>14</v>
      </c>
      <c r="D38" s="21">
        <f>B38*1.5</f>
        <v>0</v>
      </c>
    </row>
    <row r="39" spans="1:4">
      <c r="A39" s="14" t="s">
        <v>43</v>
      </c>
      <c r="B39" s="14"/>
      <c r="C39" s="14" t="s">
        <v>14</v>
      </c>
      <c r="D39" s="21">
        <f>B39*1.5</f>
        <v>0</v>
      </c>
    </row>
    <row r="40" spans="1:4" ht="16.5" thickBot="1">
      <c r="A40" s="18"/>
      <c r="B40" s="17"/>
      <c r="C40" s="15" t="s">
        <v>44</v>
      </c>
      <c r="D40" s="22">
        <f>SUM(D36:D39)</f>
        <v>0</v>
      </c>
    </row>
    <row r="41" spans="1:4" ht="15.75" thickBot="1">
      <c r="A41" s="3" t="s">
        <v>45</v>
      </c>
      <c r="B41" s="4"/>
      <c r="C41" s="4"/>
      <c r="D41" s="23"/>
    </row>
    <row r="42" spans="1:4">
      <c r="A42" s="14" t="s">
        <v>46</v>
      </c>
      <c r="B42" s="14"/>
      <c r="C42" s="14" t="s">
        <v>14</v>
      </c>
      <c r="D42" s="21">
        <f>B42*1</f>
        <v>0</v>
      </c>
    </row>
    <row r="43" spans="1:4">
      <c r="A43" s="14" t="s">
        <v>47</v>
      </c>
      <c r="B43" s="14"/>
      <c r="C43" s="14" t="s">
        <v>14</v>
      </c>
      <c r="D43" s="21">
        <f>B43*1</f>
        <v>0</v>
      </c>
    </row>
    <row r="44" spans="1:4">
      <c r="A44" s="14" t="s">
        <v>48</v>
      </c>
      <c r="B44" s="14"/>
      <c r="C44" s="14" t="s">
        <v>12</v>
      </c>
      <c r="D44" s="21">
        <f>IF(B44=0,0, IF(B44&lt;201,5, IF(B44&gt;200,5+((B44-200)/100))))</f>
        <v>0</v>
      </c>
    </row>
    <row r="45" spans="1:4">
      <c r="A45" s="14" t="s">
        <v>49</v>
      </c>
      <c r="B45" s="14"/>
      <c r="C45" s="14" t="s">
        <v>50</v>
      </c>
      <c r="D45" s="24">
        <v>5</v>
      </c>
    </row>
    <row r="46" spans="1:4" ht="16.5" thickBot="1">
      <c r="A46" s="18"/>
      <c r="B46" s="17"/>
      <c r="C46" s="15" t="s">
        <v>51</v>
      </c>
      <c r="D46" s="22">
        <f>SUM(D42:D45)</f>
        <v>5</v>
      </c>
    </row>
    <row r="47" spans="1:4" ht="16.5" thickBot="1">
      <c r="C47" s="16" t="s">
        <v>52</v>
      </c>
      <c r="D47" s="25">
        <f>SUM(D16,D34,D40,D46)</f>
        <v>5</v>
      </c>
    </row>
    <row r="48" spans="1:4">
      <c r="A48" s="19" t="s">
        <v>53</v>
      </c>
    </row>
  </sheetData>
  <pageMargins left="0.7" right="0.7" top="0.75" bottom="0.75" header="0.3" footer="0.3"/>
  <pageSetup orientation="landscape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3014CA5694B4CB300C64D63BB5F6C" ma:contentTypeVersion="4" ma:contentTypeDescription="Create a new document." ma:contentTypeScope="" ma:versionID="be6f2a747f35150be1df54d16b1b9d38">
  <xsd:schema xmlns:xsd="http://www.w3.org/2001/XMLSchema" xmlns:xs="http://www.w3.org/2001/XMLSchema" xmlns:p="http://schemas.microsoft.com/office/2006/metadata/properties" xmlns:ns2="5f516c98-504e-4cd1-8911-c465bfa055e1" targetNamespace="http://schemas.microsoft.com/office/2006/metadata/properties" ma:root="true" ma:fieldsID="bf0145caa272b2b48b5418d08dbe0144" ns2:_="">
    <xsd:import namespace="5f516c98-504e-4cd1-8911-c465bfa055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516c98-504e-4cd1-8911-c465bfa05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D1DD2-E463-4942-A84C-86644804FE74}"/>
</file>

<file path=customXml/itemProps2.xml><?xml version="1.0" encoding="utf-8"?>
<ds:datastoreItem xmlns:ds="http://schemas.openxmlformats.org/officeDocument/2006/customXml" ds:itemID="{0820737B-3208-4AB1-92E1-CC1E6AB4207B}"/>
</file>

<file path=customXml/itemProps3.xml><?xml version="1.0" encoding="utf-8"?>
<ds:datastoreItem xmlns:ds="http://schemas.openxmlformats.org/officeDocument/2006/customXml" ds:itemID="{5D5C6010-1714-45C9-B258-7A5602DD0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Bend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Clough</dc:creator>
  <cp:keywords/>
  <dc:description/>
  <cp:lastModifiedBy>Mariah Dodson</cp:lastModifiedBy>
  <cp:revision/>
  <dcterms:created xsi:type="dcterms:W3CDTF">2018-06-01T19:33:57Z</dcterms:created>
  <dcterms:modified xsi:type="dcterms:W3CDTF">2019-10-30T22:07:59Z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0x010100AED3014CA5694B4CB300C64D63BB5F6C</vt:lpwstr>
  </property>
  <property fmtid="{D5CDD505-2E9C-101B-9397-08002B2CF9AE}" pid="3" name="AuthorIds_UIVersion_1536">
    <vt:lpwstr>1069</vt:lpwstr>
  </property>
</Properties>
</file>